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260662\"/>
    </mc:Choice>
  </mc:AlternateContent>
  <xr:revisionPtr revIDLastSave="0" documentId="13_ncr:1_{925D613A-F6DE-44FE-9715-589CF76BE12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" i="1" l="1"/>
  <c r="C84" i="1" s="1"/>
  <c r="C85" i="1"/>
  <c r="F44" i="1" l="1"/>
  <c r="E14" i="1"/>
  <c r="C24" i="1"/>
  <c r="B24" i="1"/>
  <c r="C22" i="1"/>
  <c r="B22" i="1"/>
  <c r="E24" i="1" l="1"/>
  <c r="G24" i="1" s="1"/>
  <c r="E22" i="1"/>
  <c r="G22" i="1" s="1"/>
  <c r="C23" i="1"/>
  <c r="B23" i="1"/>
  <c r="E18" i="1"/>
  <c r="C18" i="1"/>
  <c r="B18" i="1"/>
  <c r="C14" i="1"/>
  <c r="B14" i="1"/>
  <c r="C11" i="1"/>
  <c r="B11" i="1"/>
  <c r="E110" i="1"/>
  <c r="F45" i="1"/>
  <c r="E23" i="1" l="1"/>
  <c r="G23" i="1" s="1"/>
  <c r="G8" i="1"/>
  <c r="I8" i="1" s="1"/>
  <c r="C30" i="1" s="1"/>
  <c r="E11" i="1"/>
  <c r="I23" i="1"/>
  <c r="G6" i="1"/>
  <c r="I6" i="1" s="1"/>
  <c r="G5" i="1"/>
  <c r="I24" i="1"/>
  <c r="G18" i="1"/>
  <c r="I18" i="1" s="1"/>
  <c r="G14" i="1"/>
  <c r="I14" i="1" s="1"/>
  <c r="I44" i="1" s="1"/>
  <c r="A44" i="1"/>
  <c r="A55" i="1"/>
  <c r="D55" i="1"/>
  <c r="F55" i="1" s="1"/>
  <c r="G11" i="1"/>
  <c r="I11" i="1" s="1"/>
  <c r="I55" i="1" l="1"/>
  <c r="H57" i="1" s="1"/>
  <c r="C37" i="1"/>
  <c r="C96" i="1"/>
  <c r="D65" i="1"/>
  <c r="H65" i="1" s="1"/>
  <c r="C113" i="1"/>
  <c r="D66" i="1"/>
  <c r="H66" i="1" s="1"/>
  <c r="I45" i="1"/>
  <c r="H48" i="1" s="1"/>
  <c r="G113" i="1"/>
  <c r="G85" i="1"/>
  <c r="C39" i="1"/>
  <c r="C112" i="1" l="1"/>
  <c r="G112" i="1"/>
  <c r="G115" i="1" s="1"/>
  <c r="C32" i="1" l="1"/>
  <c r="E94" i="1"/>
  <c r="G96" i="1" s="1"/>
  <c r="I5" i="1" l="1"/>
  <c r="C97" i="1" s="1"/>
  <c r="G84" i="1" l="1"/>
  <c r="G87" i="1" s="1"/>
  <c r="G97" i="1"/>
  <c r="G99" i="1" s="1"/>
  <c r="D64" i="1"/>
  <c r="H64" i="1" s="1"/>
  <c r="H68" i="1" s="1"/>
  <c r="C74" i="1"/>
  <c r="C76" i="1" s="1"/>
</calcChain>
</file>

<file path=xl/sharedStrings.xml><?xml version="1.0" encoding="utf-8"?>
<sst xmlns="http://schemas.openxmlformats.org/spreadsheetml/2006/main" count="120" uniqueCount="48">
  <si>
    <t>SEE AREA CALCULATION</t>
  </si>
  <si>
    <t>STA - STA</t>
  </si>
  <si>
    <t>SY</t>
  </si>
  <si>
    <t>ITEM 202 - PAVEMENT REMOVED</t>
  </si>
  <si>
    <t>TOTAL</t>
  </si>
  <si>
    <t>ITEM 204 - SUBGRADE COMPACTION</t>
  </si>
  <si>
    <t>DEPTH =</t>
  </si>
  <si>
    <t>IN</t>
  </si>
  <si>
    <t>AREA =</t>
  </si>
  <si>
    <t>YD</t>
  </si>
  <si>
    <t>AREA*DEPTH =</t>
  </si>
  <si>
    <t>CY</t>
  </si>
  <si>
    <t>RATE =</t>
  </si>
  <si>
    <t>AREA*RATE =</t>
  </si>
  <si>
    <t>GAL</t>
  </si>
  <si>
    <t>GAL/SY</t>
  </si>
  <si>
    <t>AREA (SF)</t>
  </si>
  <si>
    <t>AREA (SY)</t>
  </si>
  <si>
    <t>PAVEMENT RESTORATION</t>
  </si>
  <si>
    <t>Area Calculations</t>
  </si>
  <si>
    <t>AREA=</t>
  </si>
  <si>
    <t>LENGTH (FT)</t>
  </si>
  <si>
    <t>ITEM 408 - PRIME COAT, AS PER PLAN</t>
  </si>
  <si>
    <t>SEE SHOULDER CALCULATION</t>
  </si>
  <si>
    <t>ITEM 617, COMPACTED AGGREGATE, AS PER PLAN</t>
  </si>
  <si>
    <t>DEPTH</t>
  </si>
  <si>
    <t>WIDTH (FT)</t>
  </si>
  <si>
    <t>Resurface</t>
  </si>
  <si>
    <t>Full Depth</t>
  </si>
  <si>
    <t>(Shldr.)x2</t>
  </si>
  <si>
    <t>ITEM 304 - AGGREGATE BASE (T=6")</t>
  </si>
  <si>
    <t>Resurface1</t>
  </si>
  <si>
    <t>Resurface2</t>
  </si>
  <si>
    <t>Full Depth1</t>
  </si>
  <si>
    <t>Item 441</t>
  </si>
  <si>
    <t>Item 441(1)</t>
  </si>
  <si>
    <t>Area =</t>
  </si>
  <si>
    <t xml:space="preserve">ITEM 407, NON TRACKING TACK COAT </t>
  </si>
  <si>
    <r>
      <t>Item 301(1W</t>
    </r>
    <r>
      <rPr>
        <vertAlign val="sub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</si>
  <si>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ITEM 441 - ASPHALT CONCRETE SURFACE COURSE, TYPE 1, (449), AS PER PLAN, PG64-22 (T=3")</t>
  </si>
  <si>
    <t>Resurface AREA =</t>
  </si>
  <si>
    <t>Full Depth AREA =</t>
  </si>
  <si>
    <t xml:space="preserve">Item 204 </t>
  </si>
  <si>
    <t>Item 304(1)</t>
  </si>
  <si>
    <t>ITEM 254 - PAVEMENT PLANING, ASPHALT CONCRETE (T=3.0")</t>
  </si>
  <si>
    <t>RESURFACE AREA =</t>
  </si>
  <si>
    <t>FULL DEPTH AREA =</t>
  </si>
  <si>
    <t>ITEM 301 - ASPHALT CONCRETE BASE, PG64-22, (449) (T=5")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</si>
</sst>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+00.00"/>
    <numFmt numFmtId="165" formatCode="0.000"/>
    <numFmt numFmtId="166" formatCode="0.0"/>
  </numFmts>
  <fonts count="10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  <font>
      <sz val="8"/>
      <name val="Arial"/>
      <family val="2"/>
    </font>
    <font>
      <vertAlign val="sub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1" fontId="0" fillId="0" borderId="0" xfId="0" applyNumberFormat="1"/>
    <xf numFmtId="0" fontId="5" fillId="0" borderId="0" xfId="0" applyFont="1"/>
    <xf numFmtId="164" fontId="6" fillId="0" borderId="0" xfId="0" applyNumberFormat="1" applyFont="1" applyAlignment="1" applyProtection="1">
      <alignment horizontal="right"/>
      <protection locked="0"/>
    </xf>
    <xf numFmtId="1" fontId="2" fillId="0" borderId="1" xfId="0" applyNumberFormat="1" applyFont="1" applyBorder="1"/>
    <xf numFmtId="0" fontId="2" fillId="0" borderId="1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" fontId="2" fillId="0" borderId="0" xfId="0" applyNumberFormat="1" applyFont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J376"/>
  <sheetViews>
    <sheetView tabSelected="1" view="pageLayout" zoomScaleNormal="130" zoomScaleSheetLayoutView="115" workbookViewId="0">
      <selection activeCell="G84" sqref="G84"/>
    </sheetView>
  </sheetViews>
  <sheetFormatPr defaultColWidth="9.140625" defaultRowHeight="12.75" x14ac:dyDescent="0.2"/>
  <cols>
    <col min="1" max="1" width="12.42578125" customWidth="1"/>
    <col min="2" max="3" width="9.7109375" bestFit="1" customWidth="1"/>
    <col min="4" max="4" width="8.5703125" customWidth="1"/>
    <col min="5" max="5" width="9.42578125" customWidth="1"/>
    <col min="6" max="6" width="8.140625" customWidth="1"/>
    <col min="7" max="7" width="9.140625" customWidth="1"/>
    <col min="8" max="8" width="7.28515625" customWidth="1"/>
    <col min="9" max="9" width="8.5703125" customWidth="1"/>
  </cols>
  <sheetData>
    <row r="2" spans="1:9" x14ac:dyDescent="0.2">
      <c r="A2" s="5" t="s">
        <v>19</v>
      </c>
    </row>
    <row r="3" spans="1:9" ht="12.75" customHeight="1" x14ac:dyDescent="0.2">
      <c r="D3" s="1"/>
    </row>
    <row r="4" spans="1:9" x14ac:dyDescent="0.2">
      <c r="B4" s="22" t="s">
        <v>1</v>
      </c>
      <c r="C4" s="22"/>
      <c r="D4" s="12"/>
      <c r="E4" s="13" t="s">
        <v>26</v>
      </c>
      <c r="F4" s="12"/>
      <c r="G4" s="12" t="s">
        <v>16</v>
      </c>
      <c r="H4" s="12"/>
      <c r="I4" s="12" t="s">
        <v>17</v>
      </c>
    </row>
    <row r="5" spans="1:9" ht="12.75" customHeight="1" x14ac:dyDescent="0.2">
      <c r="A5" t="s">
        <v>31</v>
      </c>
      <c r="B5" s="9">
        <v>5450</v>
      </c>
      <c r="C5" s="9">
        <v>5500</v>
      </c>
      <c r="E5">
        <v>28</v>
      </c>
      <c r="G5" s="2">
        <f>(C5-B5)*E5</f>
        <v>1400</v>
      </c>
      <c r="I5" s="8">
        <f>ROUNDUP(G5/9,0)</f>
        <v>156</v>
      </c>
    </row>
    <row r="6" spans="1:9" ht="12.75" customHeight="1" x14ac:dyDescent="0.2">
      <c r="A6" t="s">
        <v>32</v>
      </c>
      <c r="B6" s="9">
        <v>5550</v>
      </c>
      <c r="C6" s="9">
        <v>5600</v>
      </c>
      <c r="E6">
        <v>28</v>
      </c>
      <c r="G6" s="2">
        <f>(C6-B6)*E6</f>
        <v>1400</v>
      </c>
      <c r="I6" s="8">
        <f>ROUNDUP(G6/9,0)</f>
        <v>156</v>
      </c>
    </row>
    <row r="7" spans="1:9" ht="12.75" customHeight="1" x14ac:dyDescent="0.2">
      <c r="B7" s="9"/>
      <c r="C7" s="9"/>
      <c r="G7" s="2"/>
      <c r="I7" s="8"/>
    </row>
    <row r="8" spans="1:9" ht="12.75" customHeight="1" x14ac:dyDescent="0.2">
      <c r="A8" t="s">
        <v>33</v>
      </c>
      <c r="B8" s="9">
        <v>5500</v>
      </c>
      <c r="C8" s="9">
        <v>5550</v>
      </c>
      <c r="E8">
        <v>28</v>
      </c>
      <c r="G8" s="2">
        <f>(C8-B8)*E8</f>
        <v>1400</v>
      </c>
      <c r="I8" s="8">
        <f>ROUNDUP(G8/9,0)</f>
        <v>156</v>
      </c>
    </row>
    <row r="9" spans="1:9" ht="12.75" customHeight="1" x14ac:dyDescent="0.2">
      <c r="B9" s="9"/>
      <c r="C9" s="9"/>
      <c r="G9" s="2"/>
      <c r="I9" s="8"/>
    </row>
    <row r="10" spans="1:9" ht="12.75" customHeight="1" x14ac:dyDescent="0.2">
      <c r="B10" s="9"/>
      <c r="C10" s="9"/>
      <c r="G10" s="2"/>
      <c r="I10" s="8"/>
    </row>
    <row r="11" spans="1:9" ht="12.75" customHeight="1" x14ac:dyDescent="0.2">
      <c r="A11" t="s">
        <v>35</v>
      </c>
      <c r="B11" s="9">
        <f>B8</f>
        <v>5500</v>
      </c>
      <c r="C11" s="9">
        <f>C8</f>
        <v>5550</v>
      </c>
      <c r="E11">
        <f>E8+(0.33*2)</f>
        <v>28.66</v>
      </c>
      <c r="G11" s="2">
        <f t="shared" ref="G11:G14" si="0">(C11-B11)*E11</f>
        <v>1433</v>
      </c>
      <c r="I11" s="8">
        <f>ROUNDUP(G11/9,0)</f>
        <v>160</v>
      </c>
    </row>
    <row r="12" spans="1:9" ht="12.75" customHeight="1" x14ac:dyDescent="0.2">
      <c r="B12" s="9"/>
      <c r="C12" s="9"/>
      <c r="G12" s="2"/>
      <c r="I12" s="8"/>
    </row>
    <row r="13" spans="1:9" ht="12.75" customHeight="1" x14ac:dyDescent="0.2">
      <c r="B13" s="9"/>
      <c r="C13" s="9"/>
      <c r="G13" s="2"/>
      <c r="I13" s="8"/>
    </row>
    <row r="14" spans="1:9" ht="12.75" customHeight="1" x14ac:dyDescent="0.3">
      <c r="A14" t="s">
        <v>38</v>
      </c>
      <c r="B14" s="9">
        <f>B8</f>
        <v>5500</v>
      </c>
      <c r="C14" s="9">
        <f>C8</f>
        <v>5550</v>
      </c>
      <c r="E14" s="2">
        <f>(2*0.33)</f>
        <v>0.66</v>
      </c>
      <c r="G14" s="2">
        <f t="shared" si="0"/>
        <v>33</v>
      </c>
      <c r="I14" s="8">
        <f>ROUNDUP(G14/9,0)</f>
        <v>4</v>
      </c>
    </row>
    <row r="15" spans="1:9" ht="12.75" customHeight="1" x14ac:dyDescent="0.2">
      <c r="B15" s="9"/>
      <c r="C15" s="9"/>
      <c r="E15" s="2"/>
      <c r="G15" s="2"/>
      <c r="I15" s="8"/>
    </row>
    <row r="16" spans="1:9" ht="12.75" customHeight="1" x14ac:dyDescent="0.2">
      <c r="B16" s="9"/>
      <c r="C16" s="9"/>
      <c r="G16" s="2"/>
      <c r="I16" s="8"/>
    </row>
    <row r="17" spans="1:10" ht="12.75" customHeight="1" x14ac:dyDescent="0.2">
      <c r="B17" s="9"/>
      <c r="C17" s="9"/>
      <c r="E17" s="16"/>
      <c r="G17" s="2"/>
      <c r="I17" s="8"/>
    </row>
    <row r="18" spans="1:10" ht="12.75" customHeight="1" x14ac:dyDescent="0.2">
      <c r="A18" t="s">
        <v>43</v>
      </c>
      <c r="B18" s="9">
        <f>B8</f>
        <v>5500</v>
      </c>
      <c r="C18" s="9">
        <f>C8</f>
        <v>5550</v>
      </c>
      <c r="E18">
        <f>E8+((0.83)*2)</f>
        <v>29.66</v>
      </c>
      <c r="G18" s="2">
        <f t="shared" ref="G18" si="1">(C18-B18)*E18</f>
        <v>1483</v>
      </c>
      <c r="I18" s="8">
        <f>ROUNDUP(G18/9,0)</f>
        <v>165</v>
      </c>
    </row>
    <row r="19" spans="1:10" ht="12.75" customHeight="1" x14ac:dyDescent="0.2">
      <c r="B19" s="9"/>
      <c r="C19" s="9"/>
      <c r="G19" s="2"/>
      <c r="I19" s="8"/>
    </row>
    <row r="20" spans="1:10" ht="12.75" customHeight="1" x14ac:dyDescent="0.2">
      <c r="B20" s="9"/>
      <c r="C20" s="9"/>
      <c r="E20" s="16"/>
      <c r="G20" s="2"/>
      <c r="I20" s="8"/>
    </row>
    <row r="21" spans="1:10" x14ac:dyDescent="0.2">
      <c r="B21" s="22" t="s">
        <v>1</v>
      </c>
      <c r="C21" s="22"/>
      <c r="D21" s="12"/>
      <c r="E21" s="12" t="s">
        <v>21</v>
      </c>
      <c r="F21" s="12"/>
      <c r="G21" s="12" t="s">
        <v>16</v>
      </c>
      <c r="H21" s="12"/>
      <c r="I21" s="12" t="s">
        <v>17</v>
      </c>
    </row>
    <row r="22" spans="1:10" x14ac:dyDescent="0.2">
      <c r="A22" t="s">
        <v>29</v>
      </c>
      <c r="B22" s="9">
        <f>B5</f>
        <v>5450</v>
      </c>
      <c r="C22" s="9">
        <f>C5</f>
        <v>5500</v>
      </c>
      <c r="E22" s="2">
        <f>(C22-B22)*2</f>
        <v>100</v>
      </c>
      <c r="G22">
        <f>E22*2</f>
        <v>200</v>
      </c>
      <c r="I22" s="8">
        <f>ROUNDUP(G22/9,0)</f>
        <v>23</v>
      </c>
    </row>
    <row r="23" spans="1:10" x14ac:dyDescent="0.2">
      <c r="A23" t="s">
        <v>29</v>
      </c>
      <c r="B23" s="9">
        <f>B8</f>
        <v>5500</v>
      </c>
      <c r="C23" s="9">
        <f>C8</f>
        <v>5550</v>
      </c>
      <c r="E23" s="2">
        <f>(C23-B23)*2</f>
        <v>100</v>
      </c>
      <c r="G23">
        <f>E23*2</f>
        <v>200</v>
      </c>
      <c r="I23" s="8">
        <f>ROUNDUP(G23/9,0)</f>
        <v>23</v>
      </c>
    </row>
    <row r="24" spans="1:10" x14ac:dyDescent="0.2">
      <c r="A24" t="s">
        <v>29</v>
      </c>
      <c r="B24" s="9">
        <f>B6</f>
        <v>5550</v>
      </c>
      <c r="C24" s="9">
        <f>C6</f>
        <v>5600</v>
      </c>
      <c r="E24" s="2">
        <f>(C24-B24)*2</f>
        <v>100</v>
      </c>
      <c r="G24">
        <f>E24*2</f>
        <v>200</v>
      </c>
      <c r="I24" s="8">
        <f>ROUNDUP(G24/9,0)</f>
        <v>23</v>
      </c>
    </row>
    <row r="25" spans="1:10" x14ac:dyDescent="0.2">
      <c r="A25" s="19" t="s">
        <v>18</v>
      </c>
      <c r="B25" s="20"/>
      <c r="C25" s="20"/>
      <c r="D25" s="20"/>
      <c r="E25" s="20"/>
      <c r="F25" s="20"/>
      <c r="G25" s="20"/>
      <c r="H25" s="20"/>
      <c r="I25" s="20"/>
      <c r="J25" s="21"/>
    </row>
    <row r="26" spans="1:10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0" x14ac:dyDescent="0.2">
      <c r="A27" s="3" t="s">
        <v>3</v>
      </c>
    </row>
    <row r="28" spans="1:10" x14ac:dyDescent="0.2">
      <c r="A28" s="4" t="s">
        <v>0</v>
      </c>
    </row>
    <row r="29" spans="1:10" x14ac:dyDescent="0.2">
      <c r="C29" s="7"/>
    </row>
    <row r="30" spans="1:10" x14ac:dyDescent="0.2">
      <c r="B30" t="s">
        <v>28</v>
      </c>
      <c r="C30" s="7">
        <f>I8</f>
        <v>156</v>
      </c>
      <c r="D30" t="s">
        <v>2</v>
      </c>
    </row>
    <row r="31" spans="1:10" x14ac:dyDescent="0.2">
      <c r="C31" s="7"/>
    </row>
    <row r="32" spans="1:10" ht="13.5" thickBot="1" x14ac:dyDescent="0.25">
      <c r="B32" s="8" t="s">
        <v>4</v>
      </c>
      <c r="C32" s="10">
        <f>C30+C31</f>
        <v>156</v>
      </c>
      <c r="D32" s="11" t="s">
        <v>2</v>
      </c>
    </row>
    <row r="33" spans="1:9" ht="13.5" thickTop="1" x14ac:dyDescent="0.2"/>
    <row r="34" spans="1:9" x14ac:dyDescent="0.2">
      <c r="A34" s="3" t="s">
        <v>5</v>
      </c>
    </row>
    <row r="35" spans="1:9" x14ac:dyDescent="0.2">
      <c r="A35" s="4" t="s">
        <v>0</v>
      </c>
    </row>
    <row r="36" spans="1:9" x14ac:dyDescent="0.2">
      <c r="C36" s="7"/>
    </row>
    <row r="37" spans="1:9" x14ac:dyDescent="0.2">
      <c r="B37" t="s">
        <v>42</v>
      </c>
      <c r="C37" s="7">
        <f>I18+((18*2)/36)</f>
        <v>166</v>
      </c>
      <c r="D37" t="s">
        <v>2</v>
      </c>
    </row>
    <row r="38" spans="1:9" x14ac:dyDescent="0.2">
      <c r="C38" s="7"/>
    </row>
    <row r="39" spans="1:9" ht="13.5" thickBot="1" x14ac:dyDescent="0.25">
      <c r="B39" s="8" t="s">
        <v>4</v>
      </c>
      <c r="C39" s="10">
        <f>SUM(C37,C38)</f>
        <v>166</v>
      </c>
      <c r="D39" s="11" t="s">
        <v>2</v>
      </c>
    </row>
    <row r="40" spans="1:9" ht="13.5" thickTop="1" x14ac:dyDescent="0.2">
      <c r="B40" s="8"/>
      <c r="C40" s="17"/>
      <c r="D40" s="14"/>
    </row>
    <row r="41" spans="1:9" x14ac:dyDescent="0.2">
      <c r="E41" s="1"/>
      <c r="F41" s="6"/>
      <c r="G41" s="6"/>
    </row>
    <row r="42" spans="1:9" x14ac:dyDescent="0.2">
      <c r="A42" s="3" t="s">
        <v>47</v>
      </c>
    </row>
    <row r="44" spans="1:9" x14ac:dyDescent="0.2">
      <c r="A44" t="str">
        <f>A14</f>
        <v>Item 301(1W1)</v>
      </c>
      <c r="C44" t="s">
        <v>6</v>
      </c>
      <c r="D44" s="16">
        <v>5</v>
      </c>
      <c r="E44" t="s">
        <v>7</v>
      </c>
      <c r="F44" s="15">
        <f>D44/12/3</f>
        <v>0.1388888888888889</v>
      </c>
      <c r="G44" t="s">
        <v>9</v>
      </c>
      <c r="H44" t="s">
        <v>36</v>
      </c>
      <c r="I44">
        <f>F44*I14</f>
        <v>0.55555555555555558</v>
      </c>
    </row>
    <row r="45" spans="1:9" x14ac:dyDescent="0.2">
      <c r="A45" t="s">
        <v>33</v>
      </c>
      <c r="C45" t="s">
        <v>6</v>
      </c>
      <c r="D45" s="16">
        <v>5</v>
      </c>
      <c r="E45" t="s">
        <v>7</v>
      </c>
      <c r="F45" s="15">
        <f t="shared" ref="F45" si="2">D45/12/3</f>
        <v>0.1388888888888889</v>
      </c>
      <c r="G45" t="s">
        <v>9</v>
      </c>
      <c r="H45" t="s">
        <v>36</v>
      </c>
      <c r="I45">
        <f>F45*I11</f>
        <v>22.222222222222221</v>
      </c>
    </row>
    <row r="46" spans="1:9" x14ac:dyDescent="0.2">
      <c r="F46" s="15"/>
    </row>
    <row r="47" spans="1:9" x14ac:dyDescent="0.2">
      <c r="F47" s="15"/>
    </row>
    <row r="48" spans="1:9" ht="13.5" thickBot="1" x14ac:dyDescent="0.25">
      <c r="B48" s="8" t="s">
        <v>4</v>
      </c>
      <c r="H48" s="11">
        <f>ROUNDUP(SUM(I44:I46),0)</f>
        <v>23</v>
      </c>
      <c r="I48" s="11" t="s">
        <v>11</v>
      </c>
    </row>
    <row r="49" spans="1:9" ht="13.5" thickTop="1" x14ac:dyDescent="0.2">
      <c r="B49" s="8"/>
      <c r="H49" s="14"/>
      <c r="I49" s="14"/>
    </row>
    <row r="50" spans="1:9" x14ac:dyDescent="0.2">
      <c r="B50" s="8"/>
      <c r="H50" s="14"/>
      <c r="I50" s="14"/>
    </row>
    <row r="51" spans="1:9" x14ac:dyDescent="0.2">
      <c r="B51" s="8"/>
      <c r="H51" s="14"/>
      <c r="I51" s="14"/>
    </row>
    <row r="53" spans="1:9" x14ac:dyDescent="0.2">
      <c r="A53" s="3" t="s">
        <v>30</v>
      </c>
    </row>
    <row r="55" spans="1:9" x14ac:dyDescent="0.2">
      <c r="A55" t="str">
        <f>A18</f>
        <v>Item 304(1)</v>
      </c>
      <c r="C55" t="s">
        <v>6</v>
      </c>
      <c r="D55">
        <f>6</f>
        <v>6</v>
      </c>
      <c r="E55" t="s">
        <v>7</v>
      </c>
      <c r="F55" s="15">
        <f>D55/12/3</f>
        <v>0.16666666666666666</v>
      </c>
      <c r="G55" t="s">
        <v>9</v>
      </c>
      <c r="H55" t="s">
        <v>36</v>
      </c>
      <c r="I55">
        <f>F55*I18</f>
        <v>27.5</v>
      </c>
    </row>
    <row r="56" spans="1:9" x14ac:dyDescent="0.2">
      <c r="D56" s="7"/>
    </row>
    <row r="57" spans="1:9" ht="13.5" thickBot="1" x14ac:dyDescent="0.25">
      <c r="B57" s="8" t="s">
        <v>4</v>
      </c>
      <c r="H57" s="11">
        <f>ROUNDUP(SUM(I55:I55),0)</f>
        <v>28</v>
      </c>
      <c r="I57" s="11" t="s">
        <v>11</v>
      </c>
    </row>
    <row r="58" spans="1:9" ht="13.5" thickTop="1" x14ac:dyDescent="0.2">
      <c r="B58" s="8"/>
      <c r="H58" s="14"/>
      <c r="I58" s="14"/>
    </row>
    <row r="60" spans="1:9" x14ac:dyDescent="0.2">
      <c r="A60" s="3" t="s">
        <v>37</v>
      </c>
    </row>
    <row r="61" spans="1:9" ht="12.95" customHeight="1" x14ac:dyDescent="0.2">
      <c r="B61" t="s">
        <v>27</v>
      </c>
      <c r="C61" t="s">
        <v>12</v>
      </c>
      <c r="D61">
        <v>0.09</v>
      </c>
      <c r="E61" t="s">
        <v>15</v>
      </c>
    </row>
    <row r="62" spans="1:9" x14ac:dyDescent="0.2">
      <c r="B62" t="s">
        <v>28</v>
      </c>
      <c r="C62" t="s">
        <v>12</v>
      </c>
      <c r="D62">
        <v>0.06</v>
      </c>
      <c r="E62" t="s">
        <v>15</v>
      </c>
    </row>
    <row r="64" spans="1:9" x14ac:dyDescent="0.2">
      <c r="B64" t="s">
        <v>27</v>
      </c>
      <c r="C64" t="s">
        <v>8</v>
      </c>
      <c r="D64">
        <f>SUM(I5:I6)</f>
        <v>312</v>
      </c>
      <c r="E64" t="s">
        <v>2</v>
      </c>
      <c r="F64" t="s">
        <v>13</v>
      </c>
      <c r="H64">
        <f>ROUNDUP((D61*D64),0)</f>
        <v>29</v>
      </c>
    </row>
    <row r="65" spans="1:9" x14ac:dyDescent="0.2">
      <c r="B65" t="s">
        <v>34</v>
      </c>
      <c r="C65" t="s">
        <v>8</v>
      </c>
      <c r="D65" s="7">
        <f>SUM(I11)</f>
        <v>160</v>
      </c>
      <c r="E65" t="s">
        <v>2</v>
      </c>
      <c r="F65" t="s">
        <v>13</v>
      </c>
      <c r="H65">
        <f>ROUNDUP((D62*D65),0)</f>
        <v>10</v>
      </c>
    </row>
    <row r="66" spans="1:9" x14ac:dyDescent="0.2">
      <c r="B66" t="s">
        <v>28</v>
      </c>
      <c r="C66" t="s">
        <v>8</v>
      </c>
      <c r="D66" s="7">
        <f>I8</f>
        <v>156</v>
      </c>
      <c r="E66" t="s">
        <v>2</v>
      </c>
      <c r="F66" t="s">
        <v>13</v>
      </c>
      <c r="H66">
        <f>ROUNDUP((D62*D66),0)</f>
        <v>10</v>
      </c>
      <c r="I66" t="s">
        <v>14</v>
      </c>
    </row>
    <row r="67" spans="1:9" x14ac:dyDescent="0.2">
      <c r="D67" s="7"/>
    </row>
    <row r="68" spans="1:9" ht="13.5" thickBot="1" x14ac:dyDescent="0.25">
      <c r="B68" s="8" t="s">
        <v>4</v>
      </c>
      <c r="H68" s="11">
        <f>SUM(H64:H67)</f>
        <v>49</v>
      </c>
      <c r="I68" s="11" t="s">
        <v>14</v>
      </c>
    </row>
    <row r="69" spans="1:9" ht="13.5" thickTop="1" x14ac:dyDescent="0.2"/>
    <row r="71" spans="1:9" x14ac:dyDescent="0.2">
      <c r="A71" s="3" t="s">
        <v>44</v>
      </c>
    </row>
    <row r="72" spans="1:9" x14ac:dyDescent="0.2">
      <c r="A72" s="4"/>
    </row>
    <row r="74" spans="1:9" x14ac:dyDescent="0.2">
      <c r="B74" t="s">
        <v>20</v>
      </c>
      <c r="C74" s="7">
        <f>(SUM(I5,I6))</f>
        <v>312</v>
      </c>
      <c r="D74" t="s">
        <v>2</v>
      </c>
    </row>
    <row r="75" spans="1:9" x14ac:dyDescent="0.2">
      <c r="C75" s="7"/>
    </row>
    <row r="76" spans="1:9" ht="13.5" thickBot="1" x14ac:dyDescent="0.25">
      <c r="B76" s="8" t="s">
        <v>4</v>
      </c>
      <c r="C76" s="10">
        <f>SUM(C73:C74)</f>
        <v>312</v>
      </c>
      <c r="D76" s="11" t="s">
        <v>2</v>
      </c>
    </row>
    <row r="77" spans="1:9" ht="13.5" thickTop="1" x14ac:dyDescent="0.2"/>
    <row r="79" spans="1:9" x14ac:dyDescent="0.2">
      <c r="A79" s="3" t="s">
        <v>22</v>
      </c>
    </row>
    <row r="80" spans="1:9" x14ac:dyDescent="0.2">
      <c r="A80" s="4" t="s">
        <v>23</v>
      </c>
    </row>
    <row r="81" spans="1:8" x14ac:dyDescent="0.2">
      <c r="A81" s="4"/>
    </row>
    <row r="82" spans="1:8" x14ac:dyDescent="0.2">
      <c r="B82" t="s">
        <v>12</v>
      </c>
      <c r="C82">
        <v>0.4</v>
      </c>
      <c r="D82" t="s">
        <v>15</v>
      </c>
    </row>
    <row r="84" spans="1:8" x14ac:dyDescent="0.2">
      <c r="A84" t="s">
        <v>45</v>
      </c>
      <c r="C84" s="7">
        <f>I22+I24</f>
        <v>46</v>
      </c>
      <c r="D84" t="s">
        <v>2</v>
      </c>
      <c r="E84" t="s">
        <v>13</v>
      </c>
      <c r="G84">
        <f>ROUNDUP(C84*C82,0)</f>
        <v>19</v>
      </c>
      <c r="H84" t="s">
        <v>14</v>
      </c>
    </row>
    <row r="85" spans="1:8" x14ac:dyDescent="0.2">
      <c r="A85" t="s">
        <v>46</v>
      </c>
      <c r="C85" s="7">
        <f>I23</f>
        <v>23</v>
      </c>
      <c r="D85" t="s">
        <v>2</v>
      </c>
      <c r="E85" t="s">
        <v>13</v>
      </c>
      <c r="G85">
        <f>ROUNDUP(C85*C82,0)</f>
        <v>10</v>
      </c>
      <c r="H85" t="s">
        <v>14</v>
      </c>
    </row>
    <row r="86" spans="1:8" x14ac:dyDescent="0.2">
      <c r="C86" s="7"/>
    </row>
    <row r="87" spans="1:8" ht="13.5" thickBot="1" x14ac:dyDescent="0.25">
      <c r="B87" s="8" t="s">
        <v>4</v>
      </c>
      <c r="G87" s="11">
        <f>SUM(G84:G85)</f>
        <v>29</v>
      </c>
      <c r="H87" s="11" t="s">
        <v>14</v>
      </c>
    </row>
    <row r="88" spans="1:8" ht="13.5" thickTop="1" x14ac:dyDescent="0.2">
      <c r="B88" s="8"/>
      <c r="G88" s="14"/>
      <c r="H88" s="14"/>
    </row>
    <row r="89" spans="1:8" x14ac:dyDescent="0.2">
      <c r="B89" s="8"/>
      <c r="G89" s="14"/>
      <c r="H89" s="14"/>
    </row>
    <row r="91" spans="1:8" x14ac:dyDescent="0.2">
      <c r="A91" s="3" t="s">
        <v>39</v>
      </c>
    </row>
    <row r="92" spans="1:8" x14ac:dyDescent="0.2">
      <c r="A92" s="4"/>
    </row>
    <row r="93" spans="1:8" x14ac:dyDescent="0.2">
      <c r="A93" s="4"/>
    </row>
    <row r="94" spans="1:8" x14ac:dyDescent="0.2">
      <c r="B94" t="s">
        <v>6</v>
      </c>
      <c r="C94">
        <v>3</v>
      </c>
      <c r="D94" t="s">
        <v>7</v>
      </c>
      <c r="E94">
        <f>C94/12/3</f>
        <v>8.3333333333333329E-2</v>
      </c>
      <c r="F94" t="s">
        <v>9</v>
      </c>
    </row>
    <row r="95" spans="1:8" x14ac:dyDescent="0.2">
      <c r="C95" s="7"/>
    </row>
    <row r="96" spans="1:8" x14ac:dyDescent="0.2">
      <c r="A96" t="s">
        <v>41</v>
      </c>
      <c r="C96" s="7">
        <f>I11</f>
        <v>160</v>
      </c>
      <c r="D96" t="s">
        <v>2</v>
      </c>
      <c r="E96" t="s">
        <v>10</v>
      </c>
      <c r="G96">
        <f>ROUNDUP(C96*E94,0)</f>
        <v>14</v>
      </c>
      <c r="H96" t="s">
        <v>11</v>
      </c>
    </row>
    <row r="97" spans="1:8" x14ac:dyDescent="0.2">
      <c r="A97" t="s">
        <v>40</v>
      </c>
      <c r="C97" s="7">
        <f>I5+I6</f>
        <v>312</v>
      </c>
      <c r="D97" t="s">
        <v>2</v>
      </c>
      <c r="E97" t="s">
        <v>10</v>
      </c>
      <c r="G97">
        <f>ROUNDUP(C97*E94,0)</f>
        <v>26</v>
      </c>
      <c r="H97" t="s">
        <v>11</v>
      </c>
    </row>
    <row r="98" spans="1:8" x14ac:dyDescent="0.2">
      <c r="C98" s="7"/>
    </row>
    <row r="99" spans="1:8" ht="13.5" thickBot="1" x14ac:dyDescent="0.25">
      <c r="B99" s="8" t="s">
        <v>4</v>
      </c>
      <c r="G99" s="11">
        <f>SUM(G96:G97)</f>
        <v>40</v>
      </c>
      <c r="H99" s="11" t="s">
        <v>11</v>
      </c>
    </row>
    <row r="100" spans="1:8" ht="13.5" thickTop="1" x14ac:dyDescent="0.2">
      <c r="B100" s="8"/>
      <c r="G100" s="14"/>
      <c r="H100" s="14"/>
    </row>
    <row r="101" spans="1:8" x14ac:dyDescent="0.2">
      <c r="B101" s="8"/>
      <c r="G101" s="14"/>
      <c r="H101" s="14"/>
    </row>
    <row r="102" spans="1:8" x14ac:dyDescent="0.2">
      <c r="B102" s="8"/>
      <c r="G102" s="14"/>
      <c r="H102" s="14"/>
    </row>
    <row r="103" spans="1:8" x14ac:dyDescent="0.2">
      <c r="B103" s="8"/>
      <c r="G103" s="14"/>
      <c r="H103" s="14"/>
    </row>
    <row r="104" spans="1:8" x14ac:dyDescent="0.2">
      <c r="B104" s="8"/>
      <c r="G104" s="14"/>
      <c r="H104" s="14"/>
    </row>
    <row r="105" spans="1:8" x14ac:dyDescent="0.2">
      <c r="B105" s="8"/>
      <c r="G105" s="14"/>
      <c r="H105" s="14"/>
    </row>
    <row r="107" spans="1:8" x14ac:dyDescent="0.2">
      <c r="A107" s="3" t="s">
        <v>24</v>
      </c>
    </row>
    <row r="108" spans="1:8" x14ac:dyDescent="0.2">
      <c r="A108" s="4" t="s">
        <v>23</v>
      </c>
    </row>
    <row r="109" spans="1:8" x14ac:dyDescent="0.2">
      <c r="A109" s="4"/>
    </row>
    <row r="110" spans="1:8" x14ac:dyDescent="0.2">
      <c r="B110" t="s">
        <v>25</v>
      </c>
      <c r="C110">
        <v>1</v>
      </c>
      <c r="D110" t="s">
        <v>7</v>
      </c>
      <c r="E110">
        <f>C110/12/3</f>
        <v>2.7777777777777776E-2</v>
      </c>
      <c r="F110" t="s">
        <v>9</v>
      </c>
    </row>
    <row r="112" spans="1:8" x14ac:dyDescent="0.2">
      <c r="A112" t="s">
        <v>40</v>
      </c>
      <c r="C112" s="7">
        <f>I22+I24</f>
        <v>46</v>
      </c>
      <c r="D112" t="s">
        <v>2</v>
      </c>
      <c r="E112" t="s">
        <v>10</v>
      </c>
      <c r="G112">
        <f>ROUNDUP(C112*E110,0)</f>
        <v>2</v>
      </c>
      <c r="H112" t="s">
        <v>11</v>
      </c>
    </row>
    <row r="113" spans="1:8" x14ac:dyDescent="0.2">
      <c r="A113" t="s">
        <v>41</v>
      </c>
      <c r="C113" s="7">
        <f>I23</f>
        <v>23</v>
      </c>
      <c r="D113" t="s">
        <v>2</v>
      </c>
      <c r="E113" t="s">
        <v>10</v>
      </c>
      <c r="G113">
        <f>ROUNDUP(C113*E110,0)</f>
        <v>1</v>
      </c>
      <c r="H113" t="s">
        <v>11</v>
      </c>
    </row>
    <row r="114" spans="1:8" x14ac:dyDescent="0.2">
      <c r="C114" s="7"/>
    </row>
    <row r="115" spans="1:8" ht="13.5" thickBot="1" x14ac:dyDescent="0.25">
      <c r="B115" s="8" t="s">
        <v>4</v>
      </c>
      <c r="G115" s="11">
        <f>SUM(G112:G113)</f>
        <v>3</v>
      </c>
      <c r="H115" s="11" t="s">
        <v>11</v>
      </c>
    </row>
    <row r="116" spans="1:8" ht="13.5" thickTop="1" x14ac:dyDescent="0.2"/>
    <row r="118" spans="1:8" x14ac:dyDescent="0.2">
      <c r="A118" s="3"/>
    </row>
    <row r="119" spans="1:8" x14ac:dyDescent="0.2">
      <c r="A119" s="4"/>
    </row>
    <row r="120" spans="1:8" x14ac:dyDescent="0.2">
      <c r="C120" s="7"/>
      <c r="D120" s="7"/>
    </row>
    <row r="121" spans="1:8" x14ac:dyDescent="0.2">
      <c r="C121" s="15"/>
    </row>
    <row r="122" spans="1:8" x14ac:dyDescent="0.2">
      <c r="C122" s="7"/>
    </row>
    <row r="123" spans="1:8" x14ac:dyDescent="0.2">
      <c r="B123" s="8"/>
      <c r="C123" s="7"/>
    </row>
    <row r="124" spans="1:8" x14ac:dyDescent="0.2">
      <c r="C124" s="7"/>
    </row>
    <row r="374" ht="12.75" customHeight="1" x14ac:dyDescent="0.2"/>
    <row r="375" ht="30.2" customHeight="1" x14ac:dyDescent="0.2"/>
    <row r="376" ht="13.5" customHeight="1" x14ac:dyDescent="0.2"/>
  </sheetData>
  <mergeCells count="3">
    <mergeCell ref="A25:J25"/>
    <mergeCell ref="B21:C21"/>
    <mergeCell ref="B4:C4"/>
  </mergeCells>
  <phoneticPr fontId="8" type="noConversion"/>
  <pageMargins left="0.7" right="0.7" top="1.1041666666666701" bottom="0.75" header="0.3" footer="0.3"/>
  <pageSetup orientation="portrait" r:id="rId1"/>
  <headerFooter>
    <oddHeader xml:space="preserve">&amp;L&amp;G&amp;C&amp;"Arial,Bold"OHIO DEPARTMENT OF TRANSPORTATION&amp;"Arial,Regular" 
PLANNING &amp; ENGINEERING DEPARTMENT, DISTRICT 4
Project: ATB/TRU-CULVERTS-FY2026
Desc: PAVEMENT CALCS TRU-193-23.897&amp;R
Calc By: NKF   Date: 3/4/25
</oddHeader>
    <oddFooter>&amp;C&amp;"Trebuchet MS,Regular"Page &amp;P of &amp;N</oddFooter>
  </headerFooter>
  <legacyDrawingHF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Ross</dc:creator>
  <cp:lastModifiedBy>Filicky, Nichole</cp:lastModifiedBy>
  <cp:lastPrinted>2024-08-27T18:42:32Z</cp:lastPrinted>
  <dcterms:created xsi:type="dcterms:W3CDTF">2017-06-05T16:18:16Z</dcterms:created>
  <dcterms:modified xsi:type="dcterms:W3CDTF">2025-10-30T14:45:24Z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